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cswain\AppData\Local\Microsoft\Windows\INetCache\Content.Outlook\7JX5S2PF\"/>
    </mc:Choice>
  </mc:AlternateContent>
  <xr:revisionPtr revIDLastSave="0" documentId="13_ncr:1_{B401332D-D110-44A6-AE80-C34A0361542F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12" i="2" s="1"/>
  <c r="C19" i="2" s="1"/>
  <c r="F19" i="2" s="1"/>
  <c r="H19" i="2" s="1"/>
  <c r="D9" i="2"/>
  <c r="D10" i="2" s="1"/>
  <c r="D8" i="2"/>
  <c r="AF7" i="2"/>
  <c r="AF6" i="2"/>
  <c r="AF5" i="2"/>
  <c r="AF4" i="2"/>
  <c r="AF3" i="2"/>
  <c r="AF2" i="2"/>
  <c r="AF1" i="2"/>
  <c r="C16" i="2" l="1"/>
  <c r="F16" i="2" s="1"/>
  <c r="C18" i="2" l="1"/>
  <c r="H18" i="2" s="1"/>
  <c r="H16" i="2"/>
  <c r="F17" i="2"/>
  <c r="C17" i="2" s="1"/>
  <c r="H17" i="2" s="1"/>
  <c r="F18" i="2" l="1"/>
  <c r="H20" i="2"/>
</calcChain>
</file>

<file path=xl/sharedStrings.xml><?xml version="1.0" encoding="utf-8"?>
<sst xmlns="http://schemas.openxmlformats.org/spreadsheetml/2006/main" count="42" uniqueCount="39">
  <si>
    <t>Feet</t>
  </si>
  <si>
    <t>Inches</t>
  </si>
  <si>
    <t>LENGTH</t>
  </si>
  <si>
    <t>WIDTH</t>
  </si>
  <si>
    <t>* For values less than one inch use decimal equivalents</t>
  </si>
  <si>
    <t>1/16" = .063</t>
  </si>
  <si>
    <t>1/8 " = .125</t>
  </si>
  <si>
    <t>3/16"= .1875</t>
  </si>
  <si>
    <t>Cubic Inches</t>
  </si>
  <si>
    <t>1/4 " = .25</t>
  </si>
  <si>
    <t>Cubic Feet</t>
  </si>
  <si>
    <t>3/8 " = .375</t>
  </si>
  <si>
    <t>Square Inches</t>
  </si>
  <si>
    <t>1/2 " = .5</t>
  </si>
  <si>
    <t>Square Feet</t>
  </si>
  <si>
    <t>5/8 " = .625</t>
  </si>
  <si>
    <t>3/4 " = .75</t>
  </si>
  <si>
    <t>FlexKrete Needed</t>
  </si>
  <si>
    <t>Gallons</t>
  </si>
  <si>
    <t>Sand Needed</t>
  </si>
  <si>
    <t>LBS</t>
  </si>
  <si>
    <t xml:space="preserve">Approximate Material Costs </t>
  </si>
  <si>
    <t>VOID TO BE FILLED</t>
  </si>
  <si>
    <t>AVGERAGE DEPTH</t>
  </si>
  <si>
    <t>Overhead - 2.5 Fumed Silica, 1 Sand, 1 FlexKrete</t>
  </si>
  <si>
    <t>Vertical - 2 Fumed Silica, 2 Sand, 1 FlexKrete</t>
  </si>
  <si>
    <t>Vertical - 1 Fumed Silica, 2.5 Sand, 1 FlexKrete</t>
  </si>
  <si>
    <t>Horizontal - 2.5 Sand, 1 FlexKrete</t>
  </si>
  <si>
    <t>Horizontal - 3 Sand, 1 FlexKrete</t>
  </si>
  <si>
    <t>Horizontal - 3.5 Sand, 1 FlexKrete</t>
  </si>
  <si>
    <t>Overhead - 3 Fumed Silica, 1 FlexKrete</t>
  </si>
  <si>
    <t>Yield</t>
  </si>
  <si>
    <t>Pails</t>
  </si>
  <si>
    <t>Fumed Silica</t>
  </si>
  <si>
    <t>FlexPrime</t>
  </si>
  <si>
    <t>Kits</t>
  </si>
  <si>
    <t>Bags</t>
  </si>
  <si>
    <t>Ounces</t>
  </si>
  <si>
    <t>CLICK BELOW FOR VARIOUS RATIOS: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</si>
</sst>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rgb="FF003300"/>
      <name val="Tahoma"/>
      <family val="2"/>
    </font>
    <font>
      <b/>
      <sz val="8"/>
      <color theme="1"/>
      <name val="Tahoma"/>
      <family val="2"/>
    </font>
    <font>
      <b/>
      <sz val="8"/>
      <color rgb="FFFFFF00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9" fillId="2" borderId="6" xfId="0" applyFont="1" applyFill="1" applyBorder="1" applyProtection="1"/>
    <xf numFmtId="0" fontId="0" fillId="2" borderId="7" xfId="0" applyFill="1" applyBorder="1" applyProtection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Protection="1"/>
    <xf numFmtId="0" fontId="3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wrapText="1"/>
    </xf>
    <xf numFmtId="0" fontId="0" fillId="2" borderId="0" xfId="0" applyFill="1" applyBorder="1"/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</xf>
    <xf numFmtId="3" fontId="1" fillId="2" borderId="0" xfId="0" applyNumberFormat="1" applyFont="1" applyFill="1" applyBorder="1" applyProtection="1"/>
    <xf numFmtId="4" fontId="1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3" fontId="5" fillId="2" borderId="1" xfId="0" applyNumberFormat="1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</xf>
    <xf numFmtId="44" fontId="6" fillId="2" borderId="11" xfId="0" applyNumberFormat="1" applyFont="1" applyFill="1" applyBorder="1"/>
    <xf numFmtId="1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4" fontId="2" fillId="2" borderId="11" xfId="0" applyNumberFormat="1" applyFont="1" applyFill="1" applyBorder="1" applyProtection="1"/>
    <xf numFmtId="166" fontId="2" fillId="2" borderId="1" xfId="0" applyNumberFormat="1" applyFont="1" applyFill="1" applyBorder="1" applyAlignment="1" applyProtection="1">
      <alignment horizontal="center"/>
    </xf>
    <xf numFmtId="165" fontId="2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43" fontId="5" fillId="2" borderId="2" xfId="0" applyNumberFormat="1" applyFont="1" applyFill="1" applyBorder="1" applyAlignment="1" applyProtection="1">
      <alignment horizontal="center"/>
    </xf>
    <xf numFmtId="0" fontId="1" fillId="2" borderId="12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13" xfId="0" applyFont="1" applyFill="1" applyBorder="1" applyProtection="1"/>
    <xf numFmtId="0" fontId="1" fillId="2" borderId="14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00"/>
      <color rgb="FF0000FF"/>
      <color rgb="FFC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workbookViewId="0">
      <selection activeCell="B8" sqref="B8"/>
    </sheetView>
  </sheetViews>
  <sheetFormatPr defaultRowHeight="15" x14ac:dyDescent="0.25"/>
  <cols>
    <col min="1" max="1" width="3.7109375" customWidth="1"/>
    <col min="2" max="2" width="37.7109375" customWidth="1"/>
    <col min="3" max="3" width="9.42578125" bestFit="1" customWidth="1"/>
    <col min="4" max="4" width="9" bestFit="1" customWidth="1"/>
    <col min="5" max="5" width="1.28515625" customWidth="1"/>
    <col min="8" max="8" width="12.28515625" bestFit="1" customWidth="1"/>
    <col min="10" max="10" width="9.7109375" bestFit="1" customWidth="1"/>
    <col min="12" max="12" width="9.7109375" bestFit="1" customWidth="1"/>
  </cols>
  <sheetData>
    <row r="1" spans="1:32" ht="15.75" thickTop="1" x14ac:dyDescent="0.25">
      <c r="A1" s="5"/>
      <c r="B1" s="6"/>
      <c r="C1" s="7"/>
      <c r="D1" s="7"/>
      <c r="E1" s="7"/>
      <c r="F1" s="7"/>
      <c r="G1" s="7"/>
      <c r="H1" s="8"/>
      <c r="J1" s="3"/>
      <c r="K1" s="3"/>
      <c r="Z1" t="s">
        <v>27</v>
      </c>
      <c r="AE1">
        <v>17.5</v>
      </c>
      <c r="AF1">
        <f t="shared" ref="AF1:AF7" si="0">+AE1/7.4805</f>
        <v>2.3394158144509056</v>
      </c>
    </row>
    <row r="2" spans="1:32" ht="15.75" thickBot="1" x14ac:dyDescent="0.3">
      <c r="A2" s="9"/>
      <c r="B2" s="10" t="s">
        <v>22</v>
      </c>
      <c r="C2" s="10" t="s">
        <v>0</v>
      </c>
      <c r="D2" s="10" t="s">
        <v>1</v>
      </c>
      <c r="E2" s="11"/>
      <c r="F2" s="11"/>
      <c r="G2" s="11"/>
      <c r="H2" s="12"/>
      <c r="J2" s="3"/>
      <c r="K2" s="3"/>
      <c r="Z2" t="s">
        <v>28</v>
      </c>
      <c r="AE2">
        <v>20</v>
      </c>
      <c r="AF2">
        <f t="shared" si="0"/>
        <v>2.6736180736581781</v>
      </c>
    </row>
    <row r="3" spans="1:32" ht="15.75" thickBot="1" x14ac:dyDescent="0.3">
      <c r="A3" s="13"/>
      <c r="B3" s="14" t="s">
        <v>2</v>
      </c>
      <c r="C3" s="15">
        <v>43</v>
      </c>
      <c r="D3" s="15">
        <v>0</v>
      </c>
      <c r="E3" s="16"/>
      <c r="F3" s="17" t="s">
        <v>4</v>
      </c>
      <c r="G3" s="17"/>
      <c r="H3" s="18"/>
      <c r="J3" s="4"/>
      <c r="K3" s="4"/>
      <c r="L3" s="1"/>
      <c r="Z3" t="s">
        <v>29</v>
      </c>
      <c r="AE3">
        <v>22.5</v>
      </c>
      <c r="AF3">
        <f t="shared" si="0"/>
        <v>3.00782033286545</v>
      </c>
    </row>
    <row r="4" spans="1:32" ht="15.75" thickBot="1" x14ac:dyDescent="0.3">
      <c r="A4" s="13"/>
      <c r="B4" s="14" t="s">
        <v>3</v>
      </c>
      <c r="C4" s="15">
        <v>0.5</v>
      </c>
      <c r="D4" s="15">
        <v>0</v>
      </c>
      <c r="E4" s="16"/>
      <c r="F4" s="19"/>
      <c r="G4" s="19"/>
      <c r="H4" s="18"/>
      <c r="J4" s="1"/>
      <c r="K4" s="2"/>
      <c r="L4" s="1"/>
      <c r="Z4" t="s">
        <v>26</v>
      </c>
      <c r="AE4">
        <v>17.5</v>
      </c>
      <c r="AF4">
        <f t="shared" si="0"/>
        <v>2.3394158144509056</v>
      </c>
    </row>
    <row r="5" spans="1:32" ht="15.75" thickBot="1" x14ac:dyDescent="0.3">
      <c r="A5" s="13"/>
      <c r="B5" s="14" t="s">
        <v>23</v>
      </c>
      <c r="C5" s="15">
        <v>0</v>
      </c>
      <c r="D5" s="15">
        <v>2</v>
      </c>
      <c r="E5" s="16"/>
      <c r="F5" s="19"/>
      <c r="G5" s="19"/>
      <c r="H5" s="18"/>
      <c r="L5" s="1"/>
      <c r="Z5" t="s">
        <v>25</v>
      </c>
      <c r="AE5">
        <v>15</v>
      </c>
      <c r="AF5">
        <f t="shared" si="0"/>
        <v>2.0052135552436332</v>
      </c>
    </row>
    <row r="6" spans="1:32" ht="15.75" customHeight="1" x14ac:dyDescent="0.25">
      <c r="A6" s="13"/>
      <c r="B6" s="16"/>
      <c r="C6" s="16"/>
      <c r="D6" s="16"/>
      <c r="E6" s="16"/>
      <c r="F6" s="20" t="s">
        <v>5</v>
      </c>
      <c r="G6" s="20"/>
      <c r="H6" s="18"/>
      <c r="Z6" t="s">
        <v>24</v>
      </c>
      <c r="AE6">
        <v>10</v>
      </c>
      <c r="AF6">
        <f t="shared" si="0"/>
        <v>1.336809036829089</v>
      </c>
    </row>
    <row r="7" spans="1:32" ht="15.75" customHeight="1" x14ac:dyDescent="0.25">
      <c r="A7" s="13"/>
      <c r="B7" s="21" t="s">
        <v>38</v>
      </c>
      <c r="C7" s="22"/>
      <c r="D7" s="23" t="s">
        <v>31</v>
      </c>
      <c r="E7" s="16"/>
      <c r="F7" s="20" t="s">
        <v>6</v>
      </c>
      <c r="G7" s="20"/>
      <c r="H7" s="18"/>
      <c r="Z7" t="s">
        <v>30</v>
      </c>
      <c r="AE7">
        <v>5</v>
      </c>
      <c r="AF7">
        <f t="shared" si="0"/>
        <v>0.66840451841454451</v>
      </c>
    </row>
    <row r="8" spans="1:32" x14ac:dyDescent="0.25">
      <c r="A8" s="13"/>
      <c r="B8" s="24" t="s">
        <v>28</v>
      </c>
      <c r="C8" s="16"/>
      <c r="D8" s="23">
        <f>IF(B8="Horizontal - 2.5 Sand, 1 FlexKrete",2.339416,IF(B8="Horizontal - 3 Sand, 1 FlexKrete",2.673618,IF(B8="Horizontal - 3.5 Sand, 1 FlexKrete",3.00782,IF(B8="Horizontal - 4 Sand, 1 FlexKrete",3.342023,IF(B8="Vertical - 1 Fumed Silica, 2.5 Sand, 1 FlexKrete",2.339416,IF(B8="Vertical - 2 FUmed Silica, 2 Sand, 1 FlexKrete",2.005214,IF(B8="Overhead - 2.5 Fumed Silica, 1 Sand, 1 FlexKrete",1.336809,IF(B8="Overhead - 3 Fumed Silica, 1 FlexKrete",0.668405))))))))</f>
        <v>2.6736179999999998</v>
      </c>
      <c r="E8" s="16"/>
      <c r="F8" s="20" t="s">
        <v>7</v>
      </c>
      <c r="G8" s="20"/>
      <c r="H8" s="18"/>
    </row>
    <row r="9" spans="1:32" x14ac:dyDescent="0.25">
      <c r="A9" s="13"/>
      <c r="B9" s="25" t="s">
        <v>8</v>
      </c>
      <c r="C9" s="26"/>
      <c r="D9" s="23">
        <f>((+C3*12)+D3)*((C4*12)+D4)*((C5*12)+D5)</f>
        <v>6192</v>
      </c>
      <c r="E9" s="16"/>
      <c r="F9" s="20" t="s">
        <v>9</v>
      </c>
      <c r="G9" s="20"/>
      <c r="H9" s="18"/>
    </row>
    <row r="10" spans="1:32" x14ac:dyDescent="0.25">
      <c r="A10" s="13"/>
      <c r="B10" s="25" t="s">
        <v>10</v>
      </c>
      <c r="C10" s="27"/>
      <c r="D10" s="23">
        <f>+D9/1728</f>
        <v>3.5833333333333335</v>
      </c>
      <c r="E10" s="16"/>
      <c r="F10" s="20" t="s">
        <v>11</v>
      </c>
      <c r="G10" s="20"/>
      <c r="H10" s="18"/>
    </row>
    <row r="11" spans="1:32" x14ac:dyDescent="0.25">
      <c r="A11" s="13"/>
      <c r="B11" s="25" t="s">
        <v>12</v>
      </c>
      <c r="C11" s="26"/>
      <c r="D11" s="23">
        <f>((+C3*12)+D3)*((+C4*12)+D4)</f>
        <v>3096</v>
      </c>
      <c r="E11" s="16"/>
      <c r="F11" s="20" t="s">
        <v>13</v>
      </c>
      <c r="G11" s="20"/>
      <c r="H11" s="18"/>
    </row>
    <row r="12" spans="1:32" x14ac:dyDescent="0.25">
      <c r="A12" s="13"/>
      <c r="B12" s="25" t="s">
        <v>14</v>
      </c>
      <c r="C12" s="27"/>
      <c r="D12" s="23">
        <f>+D11/144</f>
        <v>21.5</v>
      </c>
      <c r="E12" s="16"/>
      <c r="F12" s="20" t="s">
        <v>15</v>
      </c>
      <c r="G12" s="20"/>
      <c r="H12" s="18"/>
    </row>
    <row r="13" spans="1:32" x14ac:dyDescent="0.25">
      <c r="A13" s="13"/>
      <c r="B13" s="25"/>
      <c r="C13" s="27"/>
      <c r="D13" s="16"/>
      <c r="E13" s="16"/>
      <c r="F13" s="20" t="s">
        <v>16</v>
      </c>
      <c r="G13" s="20"/>
      <c r="H13" s="18"/>
    </row>
    <row r="14" spans="1:32" x14ac:dyDescent="0.25">
      <c r="A14" s="13"/>
      <c r="B14" s="28"/>
      <c r="C14" s="27"/>
      <c r="D14" s="16"/>
      <c r="E14" s="16"/>
      <c r="F14" s="16"/>
      <c r="G14" s="16"/>
      <c r="H14" s="18"/>
    </row>
    <row r="15" spans="1:32" x14ac:dyDescent="0.25">
      <c r="A15" s="13"/>
      <c r="B15" s="16"/>
      <c r="C15" s="16"/>
      <c r="D15" s="16"/>
      <c r="E15" s="29"/>
      <c r="F15" s="16"/>
      <c r="G15" s="16"/>
      <c r="H15" s="18"/>
    </row>
    <row r="16" spans="1:32" x14ac:dyDescent="0.25">
      <c r="A16" s="13"/>
      <c r="B16" s="30" t="s">
        <v>17</v>
      </c>
      <c r="C16" s="31">
        <f>+D10/D8</f>
        <v>1.3402562869240608</v>
      </c>
      <c r="D16" s="32" t="s">
        <v>32</v>
      </c>
      <c r="E16" s="33"/>
      <c r="F16" s="32">
        <f>C16*5</f>
        <v>6.701281434620304</v>
      </c>
      <c r="G16" s="34" t="s">
        <v>18</v>
      </c>
      <c r="H16" s="35">
        <f>+F16*80</f>
        <v>536.10251476962435</v>
      </c>
    </row>
    <row r="17" spans="1:8" x14ac:dyDescent="0.25">
      <c r="A17" s="13"/>
      <c r="B17" s="30" t="s">
        <v>19</v>
      </c>
      <c r="C17" s="36">
        <f>+F17*13</f>
        <v>261.34997595019183</v>
      </c>
      <c r="D17" s="32" t="s">
        <v>20</v>
      </c>
      <c r="E17" s="33"/>
      <c r="F17" s="32">
        <f>IF(B8="Horizontal - 2.5 Sand, 1 FlexKrete",(F16*2.5),IF(B8="Horizontal - 3 Sand, 1 FlexKrete",(F16*3),IF(B8="Horizontal - 3.5 Sand, 1 FlexKrete",(F16*3.5),IF(B8="Horizontal - 4 Sand, 1 FlexKrete",(F16*4),IF(B8="Vertical - 1 Fumed Silica, 2.5 Sand, 1 FlexKrete",(F16*2.5),IF(B8="Vertical - 2 Fumed Silica, 2 Sand, 1 FlexKrete",(F16*2),IF(B8="Overhead - 2.5 Fumed Silica, 1 Sand, 1 FlexKrete",(F16*1),IF(B8="Overhead - 3 Fumed Silica, 1 FlexKrete",(F16*0)))))))))</f>
        <v>20.10384430386091</v>
      </c>
      <c r="G17" s="34" t="s">
        <v>18</v>
      </c>
      <c r="H17" s="35">
        <f>(+C17/50)*10</f>
        <v>52.269995190038365</v>
      </c>
    </row>
    <row r="18" spans="1:8" x14ac:dyDescent="0.25">
      <c r="A18" s="13"/>
      <c r="B18" s="30" t="s">
        <v>33</v>
      </c>
      <c r="C18" s="32">
        <f>IF(B8="Horizontal - 2.5 Sand, 1 FlexKrete",(F16*0),IF(B8="Horizontal - 3 Sand, 1 FlexKrete",(F16*0),IF(B8="Horizontal - 3.5 Sand, 1 FlexKrete",(F16*0),IF(B8="Horizontal - 4 Sand, 1 FlexKrete",(F16*0),IF(B8="Vertical - 1 Fumed Silica, 2.5 Sand, 1 FlexKrete",(F16*1),IF(B8="Vertical - 2 Fumed Silica, 2 Sand, 1 FlexKrete",(F16*2),IF(B8="Overhead - 2.5 Fumed Silica, 1 Sand, 1 FlexKrete",(F16*2.5),IF(B8="Overhead - 3 Fumed Silica, 1 FlexKrete",(F16*3)))))))))</f>
        <v>0</v>
      </c>
      <c r="D18" s="32" t="s">
        <v>18</v>
      </c>
      <c r="E18" s="33"/>
      <c r="F18" s="37">
        <f>+C18/29</f>
        <v>0</v>
      </c>
      <c r="G18" s="38" t="s">
        <v>36</v>
      </c>
      <c r="H18" s="39">
        <f>(75/29)*C18</f>
        <v>0</v>
      </c>
    </row>
    <row r="19" spans="1:8" x14ac:dyDescent="0.25">
      <c r="A19" s="13"/>
      <c r="B19" s="30" t="s">
        <v>34</v>
      </c>
      <c r="C19" s="40">
        <f>+D12/600</f>
        <v>3.5833333333333335E-2</v>
      </c>
      <c r="D19" s="32" t="s">
        <v>35</v>
      </c>
      <c r="E19" s="33"/>
      <c r="F19" s="37">
        <f>+C19*256</f>
        <v>9.1733333333333338</v>
      </c>
      <c r="G19" s="38" t="s">
        <v>37</v>
      </c>
      <c r="H19" s="39">
        <f>(110/256)*F19</f>
        <v>3.9416666666666669</v>
      </c>
    </row>
    <row r="20" spans="1:8" x14ac:dyDescent="0.25">
      <c r="A20" s="13"/>
      <c r="B20" s="30" t="s">
        <v>21</v>
      </c>
      <c r="C20" s="41"/>
      <c r="D20" s="42"/>
      <c r="E20" s="43"/>
      <c r="F20" s="42"/>
      <c r="G20" s="42"/>
      <c r="H20" s="39">
        <f>SUM(H16:H19)</f>
        <v>592.31417662632941</v>
      </c>
    </row>
    <row r="21" spans="1:8" ht="15.75" thickBot="1" x14ac:dyDescent="0.3">
      <c r="A21" s="44"/>
      <c r="B21" s="45"/>
      <c r="C21" s="46"/>
      <c r="D21" s="46"/>
      <c r="E21" s="46"/>
      <c r="F21" s="46"/>
      <c r="G21" s="46"/>
      <c r="H21" s="47"/>
    </row>
    <row r="22" spans="1:8" ht="15.75" thickTop="1" x14ac:dyDescent="0.25"/>
  </sheetData>
  <mergeCells count="9">
    <mergeCell ref="F11:G11"/>
    <mergeCell ref="F12:G12"/>
    <mergeCell ref="F13:G13"/>
    <mergeCell ref="F3:G5"/>
    <mergeCell ref="F6:G6"/>
    <mergeCell ref="F7:G7"/>
    <mergeCell ref="F8:G8"/>
    <mergeCell ref="F9:G9"/>
    <mergeCell ref="F10:G10"/>
  </mergeCells>
  <dataValidations count="1">
    <dataValidation type="list" allowBlank="1" showInputMessage="1" showErrorMessage="1" sqref="B8" xr:uid="{00000000-0002-0000-0000-000000000000}">
      <formula1>$Z$1:$Z$7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Ed McSwain</cp:lastModifiedBy>
  <cp:lastPrinted>2019-06-12T21:37:39Z</cp:lastPrinted>
  <dcterms:created xsi:type="dcterms:W3CDTF">2011-06-20T14:59:38Z</dcterms:created>
  <dcterms:modified xsi:type="dcterms:W3CDTF">2019-09-19T01:03:42Z</dcterms:modified>
</cp:coreProperties>
</file>